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гущ 154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<sst xmlns="http://schemas.openxmlformats.org/spreadsheetml/2006/main" count="95" uniqueCount="95">
  <si>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</si>
  <si>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</si>
  <si>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</si>
  <si>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</si>
  <si>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</si>
  <si>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</si>
  <si>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</si>
  <si>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</si>
  <si>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</si>
  <si>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</si>
  <si>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</si>
  <si>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</si>
  <si>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</si>
  <si>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</si>
  <si>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</si>
  <si>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</si>
  <si>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</si>
  <si>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</si>
  <si>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</si>
  <si>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</si>
  <si>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</si>
  <si>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</si>
  <si>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</si>
  <si>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</si>
  <si>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</si>
  <si>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</si>
  <si>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</si>
  <si>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</si>
  <si>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</si>
  <si>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</si>
  <si>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</si>
  <si>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</si>
  <si>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</si>
  <si>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</si>
  <si>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</si>
  <si>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</si>
  <si>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</si>
  <si>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</si>
  <si>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</si>
  <si>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</si>
  <si>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</si>
  <si>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</si>
  <si>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</si>
  <si>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</si>
  <si>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</si>
  <si>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</si>
  <si>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</si>
  <si>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</si>
  <si>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</si>
  <si>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</si>
  <si>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</si>
  <si>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</si>
  <si>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</si>
  <si>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</si>
  <si>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</si>
  <si>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</si>
  <si>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</si>
  <si>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</si>
  <si>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Установка датчиков давления СО,ГВС,ХВС</t>
  </si>
  <si>
    <t>Провайдеры:</t>
  </si>
  <si>
    <t>Страхование лифта</t>
  </si>
  <si>
    <t>Дезинсекция подвального помещения</t>
  </si>
  <si>
    <t>Ремонт кровли по заявкам</t>
  </si>
  <si>
    <t>Ремонт межпанельных швов</t>
  </si>
  <si>
    <t>9 этажный панельный дом</t>
  </si>
  <si>
    <t>ПроДвижение</t>
  </si>
  <si>
    <t>Диагностика лифтов -9шт</t>
  </si>
  <si>
    <t>Последиагностический ремонт лифтов</t>
  </si>
  <si>
    <t>Устройство гидрозамка</t>
  </si>
  <si>
    <t>Устройство пандуса подъезд №4</t>
  </si>
  <si>
    <t>Тумайкина О.М.</t>
  </si>
  <si>
    <t>Симонов К.Б.</t>
  </si>
  <si>
    <t>Мамедов Ш.Ш.</t>
  </si>
  <si>
    <t>Индустрия  Алтая</t>
  </si>
  <si>
    <t>Спил деревьев</t>
  </si>
  <si>
    <t>Жинкин А.П.</t>
  </si>
  <si>
    <t>За счет прочих средств (по предоставлению протокола собственников)</t>
  </si>
  <si>
    <t>За счет средств Тек.с.ж.</t>
  </si>
  <si>
    <t>Ремонт ливневой канализации</t>
  </si>
  <si>
    <t xml:space="preserve">Услуги аварийно-диспетчерской службы </t>
  </si>
  <si>
    <t>Установка адресных знаков</t>
  </si>
  <si>
    <t>Подготовка к зимнему периоду МКД   (замена запорной арматуры,конт. изм. приб.)</t>
  </si>
  <si>
    <t>Сопротивление изоляции (Замеры по электробезопас.)</t>
  </si>
  <si>
    <t xml:space="preserve">Восстановление тепловой изоляции   труб   ГВС-250м.п.                          </t>
  </si>
  <si>
    <t>План работ и услуг по содержанию и ремонту общего имущества МКД на 2018 год по адресу:                                                                                                                      ул.Гущина,154</t>
  </si>
  <si>
    <t xml:space="preserve">Установка и обслуживание автоматизированного теплового пункта </t>
  </si>
  <si>
    <t>Очистка подвального и чердачного    помещений МКД</t>
  </si>
  <si>
    <t>Ремонт (восстановление) сетки на спортплощадке</t>
  </si>
  <si>
    <t>2.24</t>
  </si>
  <si>
    <t>2.25</t>
  </si>
  <si>
    <t>2.26</t>
  </si>
  <si>
    <t>Установка урн (9 шт)</t>
  </si>
  <si>
    <t>Установка ящиков для сбора показаний (9 шт)</t>
  </si>
  <si>
    <t>Установка  и изготовление табличек "Стоянка запрещена" (11шт)</t>
  </si>
  <si>
    <t>Задоженность (-), переплата (+) по состоянию на 01.12.2017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</si>
</sst>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2" fontId="56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172" fontId="10" fillId="0" borderId="10" xfId="0" applyNumberFormat="1" applyFont="1" applyBorder="1" applyAlignment="1" applyProtection="1">
      <alignment vertical="center" wrapText="1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2" fontId="58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2" fillId="0" borderId="13" xfId="0" applyNumberFormat="1" applyFont="1" applyBorder="1" applyAlignment="1" applyProtection="1">
      <alignment horizontal="left" vertical="center"/>
      <protection/>
    </xf>
    <xf numFmtId="2" fontId="12" fillId="0" borderId="15" xfId="0" applyNumberFormat="1" applyFont="1" applyBorder="1" applyAlignment="1" applyProtection="1">
      <alignment horizontal="left" vertical="center"/>
      <protection/>
    </xf>
    <xf numFmtId="2" fontId="12" fillId="0" borderId="16" xfId="0" applyNumberFormat="1" applyFont="1" applyBorder="1" applyAlignment="1" applyProtection="1">
      <alignment horizontal="left" vertical="center"/>
      <protection/>
    </xf>
    <xf numFmtId="2" fontId="10" fillId="0" borderId="13" xfId="0" applyNumberFormat="1" applyFont="1" applyBorder="1" applyAlignment="1" applyProtection="1">
      <alignment horizontal="center" vertical="center"/>
      <protection/>
    </xf>
    <xf numFmtId="2" fontId="10" fillId="0" borderId="16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23825" cy="9525"/>
    <xdr:sp>
      <xdr:nvSpPr>
        <xdr:cNvPr id="1" name="Text Box 1"/>
        <xdr:cNvSpPr txBox="1">
          <a:spLocks noChangeArrowheads="1"/>
        </xdr:cNvSpPr>
      </xdr:nvSpPr>
      <xdr:spPr>
        <a:xfrm>
          <a:off x="6600825" y="1533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900112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23825" cy="9525"/>
    <xdr:sp>
      <xdr:nvSpPr>
        <xdr:cNvPr id="3" name="Text Box 1"/>
        <xdr:cNvSpPr txBox="1">
          <a:spLocks noChangeArrowheads="1"/>
        </xdr:cNvSpPr>
      </xdr:nvSpPr>
      <xdr:spPr>
        <a:xfrm>
          <a:off x="6600825" y="1533525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900112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E20" sqref="E20"/>
    </sheetView>
  </sheetViews>
  <sheetFormatPr defaultColWidth="8.8515625" defaultRowHeight="15"/>
  <cols>
    <col min="1" max="1" width="5.00390625" style="6" customWidth="1"/>
    <col min="2" max="2" width="81.28125" style="6" customWidth="1"/>
    <col min="3" max="3" width="11.57421875" style="6" customWidth="1"/>
    <col min="4" max="4" width="8.57421875" style="6" customWidth="1"/>
    <col min="5" max="5" width="13.421875" style="6" customWidth="1"/>
    <col min="6" max="6" width="15.140625" style="6" customWidth="1"/>
    <col min="7" max="7" width="20.8515625" style="10" customWidth="1"/>
    <col min="8" max="16384" width="8.8515625" style="7" customWidth="1"/>
  </cols>
  <sheetData>
    <row r="1" spans="5:7" ht="15">
      <c r="E1" s="53" t="s">
        <v>52</v>
      </c>
      <c r="F1" s="53"/>
      <c r="G1" s="53"/>
    </row>
    <row r="2" spans="1:7" ht="30" customHeight="1">
      <c r="A2" s="54" t="s">
        <v>84</v>
      </c>
      <c r="B2" s="54"/>
      <c r="C2" s="54"/>
      <c r="D2" s="54"/>
      <c r="E2" s="54"/>
      <c r="F2" s="54"/>
      <c r="G2" s="54"/>
    </row>
    <row r="3" spans="2:6" ht="15.75">
      <c r="B3" s="8"/>
      <c r="C3" s="9"/>
      <c r="D3" s="9"/>
      <c r="E3" s="9"/>
      <c r="F3" s="9"/>
    </row>
    <row r="4" spans="2:6" ht="15">
      <c r="B4" s="11" t="s">
        <v>0</v>
      </c>
      <c r="C4" s="55" t="s">
        <v>64</v>
      </c>
      <c r="D4" s="56"/>
      <c r="E4" s="56"/>
      <c r="F4" s="10"/>
    </row>
    <row r="5" spans="2:6" ht="15">
      <c r="B5" s="11" t="s">
        <v>1</v>
      </c>
      <c r="C5" s="57">
        <v>9</v>
      </c>
      <c r="D5" s="58"/>
      <c r="E5" s="58"/>
      <c r="F5" s="12"/>
    </row>
    <row r="6" spans="2:6" ht="15">
      <c r="B6" s="13" t="s">
        <v>2</v>
      </c>
      <c r="C6" s="57">
        <v>17777.2</v>
      </c>
      <c r="D6" s="58"/>
      <c r="E6" s="58"/>
      <c r="F6" s="12"/>
    </row>
    <row r="7" spans="2:6" ht="29.25" customHeight="1">
      <c r="B7" s="2" t="s">
        <v>94</v>
      </c>
      <c r="C7" s="59">
        <v>832192.34</v>
      </c>
      <c r="D7" s="60"/>
      <c r="E7" s="61"/>
      <c r="F7" s="1"/>
    </row>
    <row r="8" ht="15">
      <c r="D8" s="14">
        <v>8.5</v>
      </c>
    </row>
    <row r="9" spans="1:7" ht="15">
      <c r="A9" s="73" t="s">
        <v>3</v>
      </c>
      <c r="B9" s="74"/>
      <c r="C9" s="74"/>
      <c r="D9" s="74"/>
      <c r="E9" s="75"/>
      <c r="F9" s="75"/>
      <c r="G9" s="75"/>
    </row>
    <row r="10" spans="1:7" ht="35.25" customHeight="1">
      <c r="A10" s="76" t="s">
        <v>4</v>
      </c>
      <c r="B10" s="78" t="s">
        <v>5</v>
      </c>
      <c r="C10" s="64" t="s">
        <v>32</v>
      </c>
      <c r="D10" s="80" t="s">
        <v>53</v>
      </c>
      <c r="E10" s="81"/>
      <c r="F10" s="64" t="s">
        <v>77</v>
      </c>
      <c r="G10" s="69" t="s">
        <v>76</v>
      </c>
    </row>
    <row r="11" spans="1:7" ht="85.5" customHeight="1">
      <c r="A11" s="77"/>
      <c r="B11" s="79"/>
      <c r="C11" s="65"/>
      <c r="D11" s="15" t="s">
        <v>6</v>
      </c>
      <c r="E11" s="16" t="s">
        <v>54</v>
      </c>
      <c r="F11" s="65"/>
      <c r="G11" s="70"/>
    </row>
    <row r="12" spans="1:7" ht="27" customHeight="1">
      <c r="A12" s="17" t="s">
        <v>7</v>
      </c>
      <c r="B12" s="18" t="s">
        <v>31</v>
      </c>
      <c r="C12" s="19">
        <f>D12*C6</f>
        <v>82486.208</v>
      </c>
      <c r="D12" s="19">
        <v>4.64</v>
      </c>
      <c r="E12" s="20">
        <f>C12*12</f>
        <v>989834.496</v>
      </c>
      <c r="F12" s="20">
        <f>C12*12</f>
        <v>989834.496</v>
      </c>
      <c r="G12" s="3"/>
    </row>
    <row r="13" spans="1:7" ht="21" customHeight="1">
      <c r="A13" s="21" t="s">
        <v>8</v>
      </c>
      <c r="B13" s="22" t="s">
        <v>9</v>
      </c>
      <c r="C13" s="20"/>
      <c r="D13" s="20"/>
      <c r="E13" s="20"/>
      <c r="F13" s="20"/>
      <c r="G13" s="5"/>
    </row>
    <row r="14" spans="1:7" ht="24.75" customHeight="1">
      <c r="A14" s="23" t="s">
        <v>10</v>
      </c>
      <c r="B14" s="24" t="s">
        <v>79</v>
      </c>
      <c r="C14" s="20">
        <f>0.47*C6</f>
        <v>8355.284</v>
      </c>
      <c r="D14" s="20">
        <v>0.47</v>
      </c>
      <c r="E14" s="20">
        <f>C14*12</f>
        <v>100263.408</v>
      </c>
      <c r="F14" s="20">
        <f>C14*12</f>
        <v>100263.408</v>
      </c>
      <c r="G14" s="52"/>
    </row>
    <row r="15" spans="1:7" ht="26.25" customHeight="1">
      <c r="A15" s="23" t="s">
        <v>11</v>
      </c>
      <c r="B15" s="24" t="s">
        <v>33</v>
      </c>
      <c r="C15" s="20">
        <v>2700</v>
      </c>
      <c r="D15" s="20">
        <f>C15/C6</f>
        <v>0.15187993609792316</v>
      </c>
      <c r="E15" s="20">
        <f>C15*12</f>
        <v>32400</v>
      </c>
      <c r="F15" s="20">
        <f>C15*12</f>
        <v>32400</v>
      </c>
      <c r="G15" s="52"/>
    </row>
    <row r="16" spans="1:7" ht="19.5" customHeight="1">
      <c r="A16" s="25" t="s">
        <v>12</v>
      </c>
      <c r="B16" s="26" t="s">
        <v>60</v>
      </c>
      <c r="C16" s="20">
        <f aca="true" t="shared" si="0" ref="C16:C39">E16/12</f>
        <v>249.75</v>
      </c>
      <c r="D16" s="20">
        <f>C16/C6</f>
        <v>0.014048894089057894</v>
      </c>
      <c r="E16" s="27">
        <f>9*333</f>
        <v>2997</v>
      </c>
      <c r="F16" s="20">
        <f>C16*12</f>
        <v>2997</v>
      </c>
      <c r="G16" s="52"/>
    </row>
    <row r="17" spans="1:7" ht="18.75">
      <c r="A17" s="25" t="s">
        <v>13</v>
      </c>
      <c r="B17" s="26" t="s">
        <v>62</v>
      </c>
      <c r="C17" s="20">
        <f t="shared" si="0"/>
        <v>12500</v>
      </c>
      <c r="D17" s="20">
        <f>C17/C6</f>
        <v>0.7031478523051999</v>
      </c>
      <c r="E17" s="27">
        <v>150000</v>
      </c>
      <c r="F17" s="20">
        <v>150000</v>
      </c>
      <c r="G17" s="52"/>
    </row>
    <row r="18" spans="1:7" ht="18.75">
      <c r="A18" s="25" t="s">
        <v>14</v>
      </c>
      <c r="B18" s="26" t="s">
        <v>63</v>
      </c>
      <c r="C18" s="20">
        <f t="shared" si="0"/>
        <v>1333.3333333333333</v>
      </c>
      <c r="D18" s="20">
        <f>C18/C6</f>
        <v>0.07500243757922131</v>
      </c>
      <c r="E18" s="27">
        <v>16000</v>
      </c>
      <c r="F18" s="20">
        <f>C18*12</f>
        <v>16000</v>
      </c>
      <c r="G18" s="52"/>
    </row>
    <row r="19" spans="1:7" ht="37.5">
      <c r="A19" s="25" t="s">
        <v>15</v>
      </c>
      <c r="B19" s="26" t="s">
        <v>81</v>
      </c>
      <c r="C19" s="20">
        <f t="shared" si="0"/>
        <v>7500</v>
      </c>
      <c r="D19" s="20">
        <f>C19/C6</f>
        <v>0.42188871138311995</v>
      </c>
      <c r="E19" s="27">
        <v>90000</v>
      </c>
      <c r="F19" s="20">
        <v>90000</v>
      </c>
      <c r="G19" s="27"/>
    </row>
    <row r="20" spans="1:7" ht="18.75">
      <c r="A20" s="25" t="s">
        <v>16</v>
      </c>
      <c r="B20" s="26" t="s">
        <v>66</v>
      </c>
      <c r="C20" s="20">
        <f t="shared" si="0"/>
        <v>11364.900000000001</v>
      </c>
      <c r="D20" s="20">
        <f>C20/C6</f>
        <v>0.6392964021330694</v>
      </c>
      <c r="E20" s="27">
        <f>9*15153.2</f>
        <v>136378.80000000002</v>
      </c>
      <c r="F20" s="20">
        <f>C20*12</f>
        <v>136378.80000000002</v>
      </c>
      <c r="G20" s="27"/>
    </row>
    <row r="21" spans="1:7" ht="19.5" customHeight="1">
      <c r="A21" s="25" t="s">
        <v>17</v>
      </c>
      <c r="B21" s="26" t="s">
        <v>67</v>
      </c>
      <c r="C21" s="20">
        <f t="shared" si="0"/>
        <v>11364.75</v>
      </c>
      <c r="D21" s="20">
        <f>C21/C6</f>
        <v>0.6392879643588416</v>
      </c>
      <c r="E21" s="27">
        <f>9*15153</f>
        <v>136377</v>
      </c>
      <c r="F21" s="20">
        <f>C21*12</f>
        <v>136377</v>
      </c>
      <c r="G21" s="52"/>
    </row>
    <row r="22" spans="1:7" ht="22.5" customHeight="1">
      <c r="A22" s="25" t="s">
        <v>18</v>
      </c>
      <c r="B22" s="26" t="s">
        <v>58</v>
      </c>
      <c r="C22" s="20">
        <f t="shared" si="0"/>
        <v>2333.3333333333335</v>
      </c>
      <c r="D22" s="20">
        <f>C22/C6</f>
        <v>0.13125426576363733</v>
      </c>
      <c r="E22" s="27">
        <f>4*7000</f>
        <v>28000</v>
      </c>
      <c r="F22" s="20">
        <v>0</v>
      </c>
      <c r="G22" s="52">
        <v>28000</v>
      </c>
    </row>
    <row r="23" spans="1:7" ht="27" customHeight="1">
      <c r="A23" s="25" t="s">
        <v>19</v>
      </c>
      <c r="B23" s="26" t="s">
        <v>82</v>
      </c>
      <c r="C23" s="20">
        <f t="shared" si="0"/>
        <v>2500</v>
      </c>
      <c r="D23" s="20">
        <f>C23/C6</f>
        <v>0.14062957046103997</v>
      </c>
      <c r="E23" s="27">
        <v>30000</v>
      </c>
      <c r="F23" s="20">
        <v>30000</v>
      </c>
      <c r="G23" s="52"/>
    </row>
    <row r="24" spans="1:7" ht="18.75">
      <c r="A24" s="25" t="s">
        <v>27</v>
      </c>
      <c r="B24" s="26" t="s">
        <v>87</v>
      </c>
      <c r="C24" s="20">
        <f t="shared" si="0"/>
        <v>1875</v>
      </c>
      <c r="D24" s="20">
        <f>C24/C6</f>
        <v>0.10547217784577999</v>
      </c>
      <c r="E24" s="27">
        <f>4500*5</f>
        <v>22500</v>
      </c>
      <c r="F24" s="20">
        <v>22500</v>
      </c>
      <c r="G24" s="52"/>
    </row>
    <row r="25" spans="1:7" ht="24.75" customHeight="1">
      <c r="A25" s="25" t="s">
        <v>36</v>
      </c>
      <c r="B25" s="26" t="s">
        <v>83</v>
      </c>
      <c r="C25" s="20">
        <f t="shared" si="0"/>
        <v>7083.333333333333</v>
      </c>
      <c r="D25" s="20">
        <f>C25/C6</f>
        <v>0.39845044963961324</v>
      </c>
      <c r="E25" s="27">
        <v>85000</v>
      </c>
      <c r="F25" s="20">
        <v>85000</v>
      </c>
      <c r="G25" s="52"/>
    </row>
    <row r="26" spans="1:7" ht="18.75">
      <c r="A26" s="25" t="s">
        <v>38</v>
      </c>
      <c r="B26" s="26" t="s">
        <v>68</v>
      </c>
      <c r="C26" s="20">
        <f t="shared" si="0"/>
        <v>3666.6666666666665</v>
      </c>
      <c r="D26" s="20">
        <f>C26/C6</f>
        <v>0.20625670334285862</v>
      </c>
      <c r="E26" s="27">
        <f>11000*4</f>
        <v>44000</v>
      </c>
      <c r="F26" s="20">
        <f>C26*12</f>
        <v>44000</v>
      </c>
      <c r="G26" s="52"/>
    </row>
    <row r="27" spans="1:7" ht="18.75">
      <c r="A27" s="25" t="s">
        <v>39</v>
      </c>
      <c r="B27" s="26" t="s">
        <v>69</v>
      </c>
      <c r="C27" s="20">
        <f t="shared" si="0"/>
        <v>1500</v>
      </c>
      <c r="D27" s="20">
        <f>C27/C6</f>
        <v>0.084377742276624</v>
      </c>
      <c r="E27" s="27">
        <v>18000</v>
      </c>
      <c r="F27" s="20">
        <v>18000</v>
      </c>
      <c r="G27" s="52"/>
    </row>
    <row r="28" spans="1:7" ht="22.5" customHeight="1">
      <c r="A28" s="25" t="s">
        <v>41</v>
      </c>
      <c r="B28" s="26" t="s">
        <v>43</v>
      </c>
      <c r="C28" s="20">
        <f t="shared" si="0"/>
        <v>9000</v>
      </c>
      <c r="D28" s="20">
        <f>C28/C6</f>
        <v>0.5062664536597439</v>
      </c>
      <c r="E28" s="27">
        <f>12000*9</f>
        <v>108000</v>
      </c>
      <c r="F28" s="20">
        <f>C28*12</f>
        <v>108000</v>
      </c>
      <c r="G28" s="52">
        <v>0</v>
      </c>
    </row>
    <row r="29" spans="1:7" ht="18.75">
      <c r="A29" s="25" t="s">
        <v>44</v>
      </c>
      <c r="B29" s="26" t="s">
        <v>42</v>
      </c>
      <c r="C29" s="20">
        <f t="shared" si="0"/>
        <v>345.2066666666667</v>
      </c>
      <c r="D29" s="20">
        <f>C29/C6</f>
        <v>0.0194185061014483</v>
      </c>
      <c r="E29" s="27">
        <f>1954*1.06*2</f>
        <v>4142.4800000000005</v>
      </c>
      <c r="F29" s="20">
        <f>C29*12</f>
        <v>4142.4800000000005</v>
      </c>
      <c r="G29" s="52"/>
    </row>
    <row r="30" spans="1:7" ht="18.75">
      <c r="A30" s="25" t="s">
        <v>45</v>
      </c>
      <c r="B30" s="26" t="s">
        <v>61</v>
      </c>
      <c r="C30" s="20">
        <f t="shared" si="0"/>
        <v>488.5</v>
      </c>
      <c r="D30" s="20">
        <f>C30/C6</f>
        <v>0.02747901806808721</v>
      </c>
      <c r="E30" s="27">
        <f>1954*3</f>
        <v>5862</v>
      </c>
      <c r="F30" s="20">
        <f>C30*12</f>
        <v>5862</v>
      </c>
      <c r="G30" s="52"/>
    </row>
    <row r="31" spans="1:7" ht="18.75">
      <c r="A31" s="25" t="s">
        <v>46</v>
      </c>
      <c r="B31" s="26" t="s">
        <v>74</v>
      </c>
      <c r="C31" s="20">
        <f t="shared" si="0"/>
        <v>2500</v>
      </c>
      <c r="D31" s="20">
        <f>C31/C6</f>
        <v>0.14062957046103997</v>
      </c>
      <c r="E31" s="27">
        <v>30000</v>
      </c>
      <c r="F31" s="20">
        <v>30000</v>
      </c>
      <c r="G31" s="52"/>
    </row>
    <row r="32" spans="1:7" ht="18.75">
      <c r="A32" s="25" t="s">
        <v>47</v>
      </c>
      <c r="B32" s="26" t="s">
        <v>78</v>
      </c>
      <c r="C32" s="20">
        <f t="shared" si="0"/>
        <v>2083.3333333333335</v>
      </c>
      <c r="D32" s="20">
        <f>C32/C6</f>
        <v>0.11719130871753332</v>
      </c>
      <c r="E32" s="27">
        <v>25000</v>
      </c>
      <c r="F32" s="20">
        <v>25000</v>
      </c>
      <c r="G32" s="52"/>
    </row>
    <row r="33" spans="1:7" ht="18.75">
      <c r="A33" s="25" t="s">
        <v>48</v>
      </c>
      <c r="B33" s="26" t="s">
        <v>80</v>
      </c>
      <c r="C33" s="20">
        <f t="shared" si="0"/>
        <v>250</v>
      </c>
      <c r="D33" s="20">
        <f>C33/C6</f>
        <v>0.014062957046103998</v>
      </c>
      <c r="E33" s="27">
        <v>3000</v>
      </c>
      <c r="F33" s="20">
        <v>3000</v>
      </c>
      <c r="G33" s="52"/>
    </row>
    <row r="34" spans="1:7" ht="23.25" customHeight="1">
      <c r="A34" s="25" t="s">
        <v>49</v>
      </c>
      <c r="B34" s="26" t="s">
        <v>85</v>
      </c>
      <c r="C34" s="20">
        <f t="shared" si="0"/>
        <v>30000</v>
      </c>
      <c r="D34" s="20">
        <f>C34/C6</f>
        <v>1.6875548455324798</v>
      </c>
      <c r="E34" s="27">
        <v>360000</v>
      </c>
      <c r="F34" s="20">
        <v>360000</v>
      </c>
      <c r="G34" s="52"/>
    </row>
    <row r="35" spans="1:7" ht="18.75" customHeight="1">
      <c r="A35" s="25" t="s">
        <v>50</v>
      </c>
      <c r="B35" s="26" t="s">
        <v>86</v>
      </c>
      <c r="C35" s="20">
        <f t="shared" si="0"/>
        <v>1666.6666666666667</v>
      </c>
      <c r="D35" s="20">
        <f>C35/C6</f>
        <v>0.09375304697402666</v>
      </c>
      <c r="E35" s="27">
        <v>20000</v>
      </c>
      <c r="F35" s="20">
        <v>20000</v>
      </c>
      <c r="G35" s="52"/>
    </row>
    <row r="36" spans="1:7" ht="24.75" customHeight="1">
      <c r="A36" s="25" t="s">
        <v>51</v>
      </c>
      <c r="B36" s="26" t="s">
        <v>91</v>
      </c>
      <c r="C36" s="20">
        <f>E36/12</f>
        <v>1875</v>
      </c>
      <c r="D36" s="20">
        <f>C36/C6</f>
        <v>0.10547217784577999</v>
      </c>
      <c r="E36" s="27">
        <v>22500</v>
      </c>
      <c r="F36" s="20">
        <v>22500</v>
      </c>
      <c r="G36" s="52"/>
    </row>
    <row r="37" spans="1:7" ht="24.75" customHeight="1">
      <c r="A37" s="25" t="s">
        <v>88</v>
      </c>
      <c r="B37" s="26" t="s">
        <v>92</v>
      </c>
      <c r="C37" s="20">
        <f>E37/12</f>
        <v>675</v>
      </c>
      <c r="D37" s="20">
        <f>C37/C6</f>
        <v>0.03796998402448079</v>
      </c>
      <c r="E37" s="27">
        <f>900*9</f>
        <v>8100</v>
      </c>
      <c r="F37" s="20">
        <v>8100</v>
      </c>
      <c r="G37" s="52"/>
    </row>
    <row r="38" spans="1:7" ht="19.5" customHeight="1">
      <c r="A38" s="25" t="s">
        <v>89</v>
      </c>
      <c r="B38" s="26" t="s">
        <v>93</v>
      </c>
      <c r="C38" s="20">
        <f>E38/12</f>
        <v>320.8333333333333</v>
      </c>
      <c r="D38" s="20">
        <f>C38/C6</f>
        <v>0.01804746154250013</v>
      </c>
      <c r="E38" s="27">
        <f>11*350</f>
        <v>3850</v>
      </c>
      <c r="F38" s="20">
        <v>3850</v>
      </c>
      <c r="G38" s="52"/>
    </row>
    <row r="39" spans="1:7" ht="24.75" customHeight="1">
      <c r="A39" s="25" t="s">
        <v>90</v>
      </c>
      <c r="B39" s="26"/>
      <c r="C39" s="20">
        <f t="shared" si="0"/>
        <v>0</v>
      </c>
      <c r="D39" s="20">
        <f>C39/C6</f>
        <v>0</v>
      </c>
      <c r="E39" s="27">
        <v>0</v>
      </c>
      <c r="F39" s="20">
        <v>0</v>
      </c>
      <c r="G39" s="52"/>
    </row>
    <row r="40" spans="1:7" ht="18.75">
      <c r="A40" s="23"/>
      <c r="B40" s="24" t="s">
        <v>20</v>
      </c>
      <c r="C40" s="19">
        <f>C24+C23+C22+C21+C20+C19+C18+C17+C16+C15+C14+C25+C26+C35+C34+C29+C27+C28+C30+C31+C32+C33+C39+C36+C37+C38</f>
        <v>123530.89066666667</v>
      </c>
      <c r="D40" s="19">
        <f>D24+D23+D22+D21+D20+D19+D18+D17+D16+D15+D14+D25+D26+D27+D28+D29+D30+D31+D32+D33+D34+D35+D39+D36+D37+D38</f>
        <v>6.9488384372492105</v>
      </c>
      <c r="E40" s="19">
        <f>E24+E23+E22+E21+E20+E19+E18+E17+E16+E15+E14+E25+E26+E27+E28+E29+E30+E31+E32+E33+E34+E35+E39+E36+E37+E38</f>
        <v>1482370.688</v>
      </c>
      <c r="F40" s="19">
        <f>F24+F23+F22+F21+F20+F19+F18+F17+F16+F15+F14+F25+F26+F27+F28+F29+F30+F31+F32+F33+F34+F35+F39+F36+F37+F38</f>
        <v>1454370.688</v>
      </c>
      <c r="G40" s="19">
        <f>G24+G23+G22+G21+G20+G19+G18+G17+G16+G15+G14+G25+G26+G27+G28+G29+G30+G31+G32+G33+G34+G35+G39+G36+G37+G38</f>
        <v>28000</v>
      </c>
    </row>
    <row r="41" spans="1:7" ht="18.75">
      <c r="A41" s="25"/>
      <c r="B41" s="26" t="s">
        <v>55</v>
      </c>
      <c r="C41" s="20"/>
      <c r="D41" s="20">
        <f>D39+D35+D34+D33+D32+D30+D31+D29+D28+D27+D26+D25+D24+D23+D21+D20+D19+D18+D17+D16+D15+D14+D22+D36+D37+D38</f>
        <v>6.94883843724921</v>
      </c>
      <c r="E41" s="27"/>
      <c r="F41" s="27">
        <f>(F39+F35+F34+F33+F32+F30+F31+F29+F28+F27+F26+F25+F24+F23+F22+F21+F20+F19+F18+F17+F16+F15+F14)/12/C6</f>
        <v>6.656094548072812</v>
      </c>
      <c r="G41" s="27">
        <f>(G39+G35+G34+G33+G32+G30+G31+G29+G28+G27+G26+G25+G24+G23+G22+G21+G20+G19+G18+G17+G16+G15+G14)/12/C6</f>
        <v>0.13125426576363733</v>
      </c>
    </row>
    <row r="42" spans="1:7" ht="23.25" customHeight="1">
      <c r="A42" s="28" t="s">
        <v>21</v>
      </c>
      <c r="B42" s="29" t="s">
        <v>37</v>
      </c>
      <c r="C42" s="19">
        <f>D42*C6</f>
        <v>29332.38</v>
      </c>
      <c r="D42" s="30">
        <f>ROUND((D41+D12)/84.5*12,2)</f>
        <v>1.65</v>
      </c>
      <c r="E42" s="19">
        <f>D42*12*C6</f>
        <v>351988.55999999994</v>
      </c>
      <c r="F42" s="30">
        <f>ROUND((F40+F12)/C6/12/84.5*12,2)</f>
        <v>1.63</v>
      </c>
      <c r="G42" s="30">
        <f>ROUND((G41+G12)/84.5*12,2)</f>
        <v>0.02</v>
      </c>
    </row>
    <row r="43" spans="1:7" ht="45" customHeight="1">
      <c r="A43" s="31" t="s">
        <v>22</v>
      </c>
      <c r="B43" s="32" t="s">
        <v>23</v>
      </c>
      <c r="C43" s="19">
        <f>ROUND((C40+C12)/84.5*3.5,2)</f>
        <v>8533.25</v>
      </c>
      <c r="D43" s="19">
        <f>C43/C6</f>
        <v>0.48001091285466774</v>
      </c>
      <c r="E43" s="19">
        <f>ROUND((E40+E12)/84.5*3.5,2)</f>
        <v>102399.03</v>
      </c>
      <c r="F43" s="19">
        <f>ROUND(((F40+F12)/12/C6)/84.5*3.5,2)</f>
        <v>0.47</v>
      </c>
      <c r="G43" s="19">
        <f>ROUND(((G40+G12)/12/C6)/84.5*3.5,2)</f>
        <v>0.01</v>
      </c>
    </row>
    <row r="44" spans="1:7" ht="51" customHeight="1">
      <c r="A44" s="31" t="s">
        <v>24</v>
      </c>
      <c r="B44" s="32" t="s">
        <v>25</v>
      </c>
      <c r="C44" s="33">
        <v>0</v>
      </c>
      <c r="D44" s="20">
        <f>C44/C6</f>
        <v>0</v>
      </c>
      <c r="E44" s="33">
        <f>C44*12</f>
        <v>0</v>
      </c>
      <c r="F44" s="33"/>
      <c r="G44" s="4"/>
    </row>
    <row r="45" spans="1:7" ht="24" customHeight="1">
      <c r="A45" s="23"/>
      <c r="B45" s="32" t="s">
        <v>26</v>
      </c>
      <c r="C45" s="19"/>
      <c r="D45" s="19">
        <f>D43+D42+D40+D12+D44</f>
        <v>13.718849350103877</v>
      </c>
      <c r="E45" s="19"/>
      <c r="F45" s="19">
        <f>(F40+F12)/12/C6+F42+F43</f>
        <v>13.557584171485574</v>
      </c>
      <c r="G45" s="19">
        <f>(G40+G12)/12/C6+G42+G43</f>
        <v>0.16125426576363733</v>
      </c>
    </row>
    <row r="46" spans="1:7" ht="28.5" customHeight="1">
      <c r="A46" s="23"/>
      <c r="B46" s="67" t="s">
        <v>35</v>
      </c>
      <c r="C46" s="68"/>
      <c r="D46" s="62">
        <f>D45-(C7/12/C6+(D48)/C6)</f>
        <v>8.659483326958124</v>
      </c>
      <c r="E46" s="63"/>
      <c r="F46" s="34">
        <f>F45-(C7+D48*12)/12/C6</f>
        <v>8.498218148339824</v>
      </c>
      <c r="G46" s="34"/>
    </row>
    <row r="47" spans="1:6" ht="15">
      <c r="A47" s="35"/>
      <c r="B47" s="35"/>
      <c r="C47" s="36"/>
      <c r="D47" s="36"/>
      <c r="E47" s="36"/>
      <c r="F47" s="36"/>
    </row>
    <row r="48" spans="1:7" s="42" customFormat="1" ht="12.75">
      <c r="A48" s="37"/>
      <c r="B48" s="71" t="s">
        <v>34</v>
      </c>
      <c r="C48" s="71"/>
      <c r="D48" s="38">
        <f>C50/100*88</f>
        <v>20592</v>
      </c>
      <c r="E48" s="39"/>
      <c r="F48" s="39"/>
      <c r="G48" s="40"/>
    </row>
    <row r="49" spans="1:7" s="42" customFormat="1" ht="12.75">
      <c r="A49" s="37"/>
      <c r="B49" s="37"/>
      <c r="C49" s="43"/>
      <c r="D49" s="43"/>
      <c r="E49" s="43"/>
      <c r="F49" s="43"/>
      <c r="G49" s="40"/>
    </row>
    <row r="50" spans="1:7" s="42" customFormat="1" ht="12.75">
      <c r="A50" s="44"/>
      <c r="B50" s="45" t="s">
        <v>28</v>
      </c>
      <c r="C50" s="46">
        <v>23400</v>
      </c>
      <c r="D50" s="47"/>
      <c r="E50" s="47"/>
      <c r="F50" s="47"/>
      <c r="G50" s="41"/>
    </row>
    <row r="51" spans="1:7" s="42" customFormat="1" ht="12.75">
      <c r="A51" s="44"/>
      <c r="B51" s="48" t="s">
        <v>56</v>
      </c>
      <c r="C51" s="49">
        <v>450</v>
      </c>
      <c r="D51" s="66" t="s">
        <v>70</v>
      </c>
      <c r="E51" s="66"/>
      <c r="F51" s="49">
        <v>3500</v>
      </c>
      <c r="G51" s="41"/>
    </row>
    <row r="52" spans="1:7" s="42" customFormat="1" ht="12.75">
      <c r="A52" s="44"/>
      <c r="B52" s="48" t="s">
        <v>65</v>
      </c>
      <c r="C52" s="49">
        <v>450</v>
      </c>
      <c r="D52" s="66" t="s">
        <v>71</v>
      </c>
      <c r="E52" s="66"/>
      <c r="F52" s="49">
        <v>3500</v>
      </c>
      <c r="G52" s="41"/>
    </row>
    <row r="53" spans="1:7" s="42" customFormat="1" ht="12.75">
      <c r="A53" s="44"/>
      <c r="B53" s="48" t="s">
        <v>59</v>
      </c>
      <c r="C53" s="49"/>
      <c r="D53" s="66" t="s">
        <v>72</v>
      </c>
      <c r="E53" s="66"/>
      <c r="F53" s="49">
        <v>3500</v>
      </c>
      <c r="G53" s="41"/>
    </row>
    <row r="54" spans="1:7" s="42" customFormat="1" ht="12.75">
      <c r="A54" s="44"/>
      <c r="B54" s="48" t="s">
        <v>29</v>
      </c>
      <c r="C54" s="49">
        <v>4650</v>
      </c>
      <c r="D54" s="66" t="s">
        <v>73</v>
      </c>
      <c r="E54" s="66"/>
      <c r="F54" s="49">
        <v>3500</v>
      </c>
      <c r="G54" s="41"/>
    </row>
    <row r="55" spans="1:7" s="42" customFormat="1" ht="12.75">
      <c r="A55" s="44"/>
      <c r="B55" s="48" t="s">
        <v>30</v>
      </c>
      <c r="C55" s="49">
        <v>350</v>
      </c>
      <c r="D55" s="66" t="s">
        <v>75</v>
      </c>
      <c r="E55" s="66"/>
      <c r="F55" s="49">
        <v>3500</v>
      </c>
      <c r="G55" s="41"/>
    </row>
    <row r="56" spans="1:7" s="42" customFormat="1" ht="12.75">
      <c r="A56" s="44"/>
      <c r="B56" s="48" t="s">
        <v>40</v>
      </c>
      <c r="C56" s="49">
        <v>908</v>
      </c>
      <c r="D56" s="47"/>
      <c r="E56" s="47"/>
      <c r="F56" s="47"/>
      <c r="G56" s="41"/>
    </row>
    <row r="57" spans="1:7" s="42" customFormat="1" ht="12.75">
      <c r="A57" s="44"/>
      <c r="B57" s="48"/>
      <c r="C57" s="49"/>
      <c r="D57" s="47"/>
      <c r="E57" s="47"/>
      <c r="F57" s="47"/>
      <c r="G57" s="41"/>
    </row>
    <row r="58" spans="1:7" s="42" customFormat="1" ht="42" customHeight="1">
      <c r="A58" s="72" t="s">
        <v>57</v>
      </c>
      <c r="B58" s="72"/>
      <c r="C58" s="72"/>
      <c r="D58" s="72"/>
      <c r="E58" s="47"/>
      <c r="F58" s="47"/>
      <c r="G58" s="41"/>
    </row>
    <row r="59" spans="1:7" s="42" customFormat="1" ht="12.75">
      <c r="A59" s="37"/>
      <c r="B59" s="37"/>
      <c r="C59" s="43"/>
      <c r="D59" s="43"/>
      <c r="E59" s="43"/>
      <c r="F59" s="43"/>
      <c r="G59" s="40"/>
    </row>
    <row r="60" spans="1:6" ht="15">
      <c r="A60" s="50"/>
      <c r="B60" s="50"/>
      <c r="C60" s="51"/>
      <c r="D60" s="51"/>
      <c r="E60" s="51"/>
      <c r="F60" s="51"/>
    </row>
    <row r="61" spans="1:6" ht="15">
      <c r="A61" s="50"/>
      <c r="B61" s="50"/>
      <c r="C61" s="51"/>
      <c r="D61" s="51"/>
      <c r="E61" s="51"/>
      <c r="F61" s="51"/>
    </row>
    <row r="62" spans="1:6" ht="15">
      <c r="A62" s="50"/>
      <c r="B62" s="50"/>
      <c r="C62" s="51"/>
      <c r="D62" s="51"/>
      <c r="E62" s="51"/>
      <c r="F62" s="51"/>
    </row>
    <row r="63" spans="1:6" ht="15">
      <c r="A63" s="50"/>
      <c r="B63" s="50"/>
      <c r="C63" s="51"/>
      <c r="D63" s="51"/>
      <c r="E63" s="51"/>
      <c r="F63" s="51"/>
    </row>
    <row r="64" spans="1:6" ht="15">
      <c r="A64" s="50"/>
      <c r="B64" s="50"/>
      <c r="C64" s="51"/>
      <c r="D64" s="51"/>
      <c r="E64" s="51"/>
      <c r="F64" s="51"/>
    </row>
    <row r="65" spans="1:6" ht="15">
      <c r="A65" s="50"/>
      <c r="B65" s="50"/>
      <c r="C65" s="51"/>
      <c r="D65" s="51"/>
      <c r="E65" s="51"/>
      <c r="F65" s="51"/>
    </row>
    <row r="66" spans="1:6" ht="15">
      <c r="A66" s="50"/>
      <c r="B66" s="50"/>
      <c r="C66" s="51"/>
      <c r="D66" s="51"/>
      <c r="E66" s="51"/>
      <c r="F66" s="51"/>
    </row>
    <row r="67" spans="1:6" ht="15">
      <c r="A67" s="50"/>
      <c r="B67" s="50"/>
      <c r="C67" s="51"/>
      <c r="D67" s="51"/>
      <c r="E67" s="51"/>
      <c r="F67" s="51"/>
    </row>
    <row r="68" spans="1:6" ht="15">
      <c r="A68" s="50"/>
      <c r="B68" s="50"/>
      <c r="C68" s="51"/>
      <c r="D68" s="51"/>
      <c r="E68" s="51"/>
      <c r="F68" s="51"/>
    </row>
    <row r="69" spans="1:6" ht="15">
      <c r="A69" s="50"/>
      <c r="B69" s="50"/>
      <c r="C69" s="51"/>
      <c r="D69" s="51"/>
      <c r="E69" s="51"/>
      <c r="F69" s="51"/>
    </row>
    <row r="70" spans="1:6" ht="15">
      <c r="A70" s="50"/>
      <c r="B70" s="50"/>
      <c r="C70" s="51"/>
      <c r="D70" s="51"/>
      <c r="E70" s="51"/>
      <c r="F70" s="51"/>
    </row>
    <row r="71" spans="3:6" ht="15">
      <c r="C71" s="51"/>
      <c r="D71" s="51"/>
      <c r="E71" s="51"/>
      <c r="F71" s="51"/>
    </row>
    <row r="72" spans="3:6" ht="15">
      <c r="C72" s="51"/>
      <c r="D72" s="51"/>
      <c r="E72" s="51"/>
      <c r="F72" s="51"/>
    </row>
    <row r="73" spans="3:6" ht="15">
      <c r="C73" s="51"/>
      <c r="D73" s="51"/>
      <c r="E73" s="51"/>
      <c r="F73" s="51"/>
    </row>
    <row r="74" spans="3:6" ht="15">
      <c r="C74" s="51"/>
      <c r="D74" s="51"/>
      <c r="E74" s="51"/>
      <c r="F74" s="51"/>
    </row>
    <row r="75" spans="3:6" ht="15">
      <c r="C75" s="51"/>
      <c r="D75" s="51"/>
      <c r="E75" s="51"/>
      <c r="F75" s="51"/>
    </row>
    <row r="76" spans="3:6" ht="15">
      <c r="C76" s="51"/>
      <c r="D76" s="51"/>
      <c r="E76" s="51"/>
      <c r="F76" s="51"/>
    </row>
    <row r="77" spans="3:6" ht="15">
      <c r="C77" s="51"/>
      <c r="D77" s="51"/>
      <c r="E77" s="51"/>
      <c r="F77" s="51"/>
    </row>
    <row r="78" spans="3:6" ht="15">
      <c r="C78" s="51"/>
      <c r="D78" s="51"/>
      <c r="E78" s="51"/>
      <c r="F78" s="51"/>
    </row>
    <row r="79" spans="3:6" ht="15">
      <c r="C79" s="51"/>
      <c r="D79" s="51"/>
      <c r="E79" s="51"/>
      <c r="F79" s="51"/>
    </row>
    <row r="80" spans="3:6" ht="15">
      <c r="C80" s="51"/>
      <c r="D80" s="51"/>
      <c r="E80" s="51"/>
      <c r="F80" s="51"/>
    </row>
    <row r="81" spans="3:6" ht="15">
      <c r="C81" s="51"/>
      <c r="D81" s="51"/>
      <c r="E81" s="51"/>
      <c r="F81" s="51"/>
    </row>
    <row r="82" spans="3:6" ht="15">
      <c r="C82" s="51"/>
      <c r="D82" s="51"/>
      <c r="E82" s="51"/>
      <c r="F82" s="51"/>
    </row>
    <row r="83" spans="3:6" ht="15">
      <c r="C83" s="51"/>
      <c r="D83" s="51"/>
      <c r="E83" s="51"/>
      <c r="F83" s="51"/>
    </row>
    <row r="84" spans="3:6" ht="15">
      <c r="C84" s="51"/>
      <c r="D84" s="51"/>
      <c r="E84" s="51"/>
      <c r="F84" s="51"/>
    </row>
    <row r="85" spans="3:6" ht="15">
      <c r="C85" s="51"/>
      <c r="D85" s="51"/>
      <c r="E85" s="51"/>
      <c r="F85" s="51"/>
    </row>
    <row r="86" spans="3:6" ht="15">
      <c r="C86" s="51"/>
      <c r="D86" s="51"/>
      <c r="E86" s="51"/>
      <c r="F86" s="51"/>
    </row>
    <row r="87" spans="3:6" ht="15">
      <c r="C87" s="51"/>
      <c r="D87" s="51"/>
      <c r="E87" s="51"/>
      <c r="F87" s="51"/>
    </row>
    <row r="88" spans="3:6" ht="15">
      <c r="C88" s="51"/>
      <c r="D88" s="51"/>
      <c r="E88" s="51"/>
      <c r="F88" s="51"/>
    </row>
    <row r="89" spans="3:6" ht="15">
      <c r="C89" s="51"/>
      <c r="D89" s="51"/>
      <c r="E89" s="51"/>
      <c r="F89" s="51"/>
    </row>
    <row r="90" spans="3:6" ht="15">
      <c r="C90" s="51"/>
      <c r="D90" s="51"/>
      <c r="E90" s="51"/>
      <c r="F90" s="51"/>
    </row>
    <row r="91" spans="3:6" ht="15">
      <c r="C91" s="51"/>
      <c r="D91" s="51"/>
      <c r="E91" s="51"/>
      <c r="F91" s="51"/>
    </row>
    <row r="92" spans="3:6" ht="15">
      <c r="C92" s="51"/>
      <c r="D92" s="51"/>
      <c r="E92" s="51"/>
      <c r="F92" s="51"/>
    </row>
    <row r="93" spans="3:6" ht="15">
      <c r="C93" s="51"/>
      <c r="D93" s="51"/>
      <c r="E93" s="51"/>
      <c r="F93" s="51"/>
    </row>
    <row r="94" spans="3:6" ht="15">
      <c r="C94" s="51"/>
      <c r="D94" s="51"/>
      <c r="E94" s="51"/>
      <c r="F94" s="51"/>
    </row>
    <row r="95" spans="3:6" ht="15">
      <c r="C95" s="51"/>
      <c r="D95" s="51"/>
      <c r="E95" s="51"/>
      <c r="F95" s="51"/>
    </row>
    <row r="96" spans="3:6" ht="15">
      <c r="C96" s="51"/>
      <c r="D96" s="51"/>
      <c r="E96" s="51"/>
      <c r="F96" s="51"/>
    </row>
    <row r="97" spans="3:6" ht="15">
      <c r="C97" s="51"/>
      <c r="D97" s="51"/>
      <c r="E97" s="51"/>
      <c r="F97" s="51"/>
    </row>
    <row r="98" spans="3:6" ht="15">
      <c r="C98" s="51"/>
      <c r="D98" s="51"/>
      <c r="E98" s="51"/>
      <c r="F98" s="51"/>
    </row>
    <row r="99" spans="3:6" ht="15">
      <c r="C99" s="51"/>
      <c r="D99" s="51"/>
      <c r="E99" s="51"/>
      <c r="F99" s="51"/>
    </row>
    <row r="100" spans="3:6" ht="15">
      <c r="C100" s="51"/>
      <c r="D100" s="51"/>
      <c r="E100" s="51"/>
      <c r="F100" s="51"/>
    </row>
    <row r="101" spans="3:6" ht="15">
      <c r="C101" s="51"/>
      <c r="D101" s="51"/>
      <c r="E101" s="51"/>
      <c r="F101" s="51"/>
    </row>
    <row r="102" spans="3:6" ht="15">
      <c r="C102" s="51"/>
      <c r="D102" s="51"/>
      <c r="E102" s="51"/>
      <c r="F102" s="51"/>
    </row>
    <row r="103" spans="3:6" ht="15">
      <c r="C103" s="51"/>
      <c r="D103" s="51"/>
      <c r="E103" s="51"/>
      <c r="F103" s="51"/>
    </row>
    <row r="104" spans="3:6" ht="15">
      <c r="C104" s="51"/>
      <c r="D104" s="51"/>
      <c r="E104" s="51"/>
      <c r="F104" s="51"/>
    </row>
    <row r="105" spans="3:6" ht="15">
      <c r="C105" s="51"/>
      <c r="D105" s="51"/>
      <c r="E105" s="51"/>
      <c r="F105" s="51"/>
    </row>
    <row r="106" spans="3:6" ht="15">
      <c r="C106" s="51"/>
      <c r="D106" s="51"/>
      <c r="E106" s="51"/>
      <c r="F106" s="51"/>
    </row>
  </sheetData>
  <sheetProtection/>
  <mergeCells count="22">
    <mergeCell ref="D55:E55"/>
    <mergeCell ref="B48:C48"/>
    <mergeCell ref="A58:D58"/>
    <mergeCell ref="A9:G9"/>
    <mergeCell ref="A10:A11"/>
    <mergeCell ref="B10:B11"/>
    <mergeCell ref="C10:C11"/>
    <mergeCell ref="D10:E10"/>
    <mergeCell ref="D51:E51"/>
    <mergeCell ref="D53:E53"/>
    <mergeCell ref="D46:E46"/>
    <mergeCell ref="F10:F11"/>
    <mergeCell ref="D54:E54"/>
    <mergeCell ref="D52:E52"/>
    <mergeCell ref="B46:C46"/>
    <mergeCell ref="G10:G11"/>
    <mergeCell ref="E1:G1"/>
    <mergeCell ref="A2:G2"/>
    <mergeCell ref="C4:E4"/>
    <mergeCell ref="C5:E5"/>
    <mergeCell ref="C6:E6"/>
    <mergeCell ref="C7:E7"/>
  </mergeCells>
  <printOptions/>
  <pageMargins left="0.3937007874015748" right="0.31496062992125984" top="0.31496062992125984" bottom="0.2362204724409449" header="0.31496062992125984" footer="0.1968503937007874"/>
  <pageSetup orientation="landscape" paperSize="9" scale="80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2018-02-09T03:42:44Z</dcterms:modified>
  <cp:category/>
  <cp:version/>
  <cp:contentType/>
  <cp:contentStatus/>
</cp:coreProperties>
</file>